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Rozpočty\Ingrid 2022\Vltava_Hluboká nad Vltavou_odstranění nánosů\"/>
    </mc:Choice>
  </mc:AlternateContent>
  <xr:revisionPtr revIDLastSave="0" documentId="13_ncr:1_{12EACBB8-392C-4681-8995-887CB04110A4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Rekapitulace stavby" sheetId="1" r:id="rId1"/>
    <sheet name="4058a - Hlavní objekt" sheetId="2" r:id="rId2"/>
    <sheet name="4058b - Vedlejší rozpočto..." sheetId="3" r:id="rId3"/>
  </sheets>
  <definedNames>
    <definedName name="_xlnm._FilterDatabase" localSheetId="1" hidden="1">'4058a - Hlavní objekt'!$C$117:$K$123</definedName>
    <definedName name="_xlnm._FilterDatabase" localSheetId="2" hidden="1">'4058b - Vedlejší rozpočto...'!$C$116:$K$126</definedName>
    <definedName name="_xlnm.Print_Titles" localSheetId="1">'4058a - Hlavní objekt'!$117:$117</definedName>
    <definedName name="_xlnm.Print_Titles" localSheetId="2">'4058b - Vedlejší rozpočto...'!$116:$116</definedName>
    <definedName name="_xlnm.Print_Titles" localSheetId="0">'Rekapitulace stavby'!$92:$92</definedName>
    <definedName name="_xlnm.Print_Area" localSheetId="1">'4058a - Hlavní objekt'!$C$4:$J$76,'4058a - Hlavní objekt'!$C$82:$J$99,'4058a - Hlavní objekt'!$C$105:$J$123</definedName>
    <definedName name="_xlnm.Print_Area" localSheetId="2">'4058b - Vedlejší rozpočto...'!$C$4:$J$76,'4058b - Vedlejší rozpočto...'!$C$82:$J$98,'4058b - Vedlejší rozpočto...'!$C$104:$J$126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1" i="3"/>
  <c r="E21" i="3"/>
  <c r="J113" i="3"/>
  <c r="J20" i="3"/>
  <c r="F92" i="3"/>
  <c r="J15" i="3"/>
  <c r="E15" i="3"/>
  <c r="F91" i="3"/>
  <c r="J14" i="3"/>
  <c r="J111" i="3"/>
  <c r="E7" i="3"/>
  <c r="E107" i="3"/>
  <c r="J37" i="2"/>
  <c r="J36" i="2"/>
  <c r="AY95" i="1"/>
  <c r="J35" i="2"/>
  <c r="AX95" i="1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1" i="2"/>
  <c r="E21" i="2"/>
  <c r="J91" i="2"/>
  <c r="J20" i="2"/>
  <c r="F115" i="2"/>
  <c r="J15" i="2"/>
  <c r="E15" i="2"/>
  <c r="F114" i="2"/>
  <c r="J14" i="2"/>
  <c r="J89" i="2"/>
  <c r="E7" i="2"/>
  <c r="E85" i="2"/>
  <c r="AM90" i="1"/>
  <c r="AM89" i="1"/>
  <c r="L89" i="1"/>
  <c r="AM87" i="1"/>
  <c r="L87" i="1"/>
  <c r="L85" i="1"/>
  <c r="L84" i="1"/>
  <c r="J123" i="2"/>
  <c r="J122" i="2"/>
  <c r="BK126" i="3"/>
  <c r="BK125" i="3"/>
  <c r="BK121" i="3"/>
  <c r="J125" i="3"/>
  <c r="J119" i="3"/>
  <c r="BK123" i="2"/>
  <c r="F37" i="2"/>
  <c r="J120" i="3"/>
  <c r="BK123" i="3"/>
  <c r="J124" i="3"/>
  <c r="BK122" i="2"/>
  <c r="J121" i="2"/>
  <c r="J122" i="3"/>
  <c r="BK124" i="3"/>
  <c r="J121" i="3"/>
  <c r="BK122" i="3"/>
  <c r="BK121" i="2"/>
  <c r="AS94" i="1"/>
  <c r="J123" i="3"/>
  <c r="J126" i="3"/>
  <c r="BK120" i="3"/>
  <c r="BK119" i="3"/>
  <c r="T120" i="2" l="1"/>
  <c r="T119" i="2" s="1"/>
  <c r="T118" i="2" s="1"/>
  <c r="BK118" i="3"/>
  <c r="J118" i="3" s="1"/>
  <c r="J97" i="3" s="1"/>
  <c r="P120" i="2"/>
  <c r="P119" i="2"/>
  <c r="P118" i="2" s="1"/>
  <c r="AU95" i="1" s="1"/>
  <c r="P118" i="3"/>
  <c r="P117" i="3"/>
  <c r="AU96" i="1" s="1"/>
  <c r="BK120" i="2"/>
  <c r="J120" i="2"/>
  <c r="J98" i="2"/>
  <c r="R118" i="3"/>
  <c r="R117" i="3"/>
  <c r="R120" i="2"/>
  <c r="R119" i="2"/>
  <c r="R118" i="2" s="1"/>
  <c r="T118" i="3"/>
  <c r="T117" i="3"/>
  <c r="F113" i="3"/>
  <c r="BE119" i="3"/>
  <c r="BE120" i="3"/>
  <c r="BE122" i="3"/>
  <c r="BE123" i="3"/>
  <c r="BE125" i="3"/>
  <c r="F114" i="3"/>
  <c r="BE121" i="3"/>
  <c r="BE124" i="3"/>
  <c r="J89" i="3"/>
  <c r="E85" i="3"/>
  <c r="J91" i="3"/>
  <c r="BE126" i="3"/>
  <c r="F91" i="2"/>
  <c r="F92" i="2"/>
  <c r="E108" i="2"/>
  <c r="J112" i="2"/>
  <c r="J114" i="2"/>
  <c r="BE122" i="2"/>
  <c r="BE123" i="2"/>
  <c r="BE121" i="2"/>
  <c r="BD95" i="1"/>
  <c r="F36" i="2"/>
  <c r="BC95" i="1" s="1"/>
  <c r="J34" i="3"/>
  <c r="AW96" i="1" s="1"/>
  <c r="J34" i="2"/>
  <c r="AW95" i="1" s="1"/>
  <c r="F35" i="3"/>
  <c r="BB96" i="1" s="1"/>
  <c r="F36" i="3"/>
  <c r="BC96" i="1" s="1"/>
  <c r="F34" i="2"/>
  <c r="BA95" i="1" s="1"/>
  <c r="F37" i="3"/>
  <c r="BD96" i="1" s="1"/>
  <c r="BD94" i="1" s="1"/>
  <c r="W33" i="1" s="1"/>
  <c r="F35" i="2"/>
  <c r="BB95" i="1" s="1"/>
  <c r="F34" i="3"/>
  <c r="BA96" i="1" s="1"/>
  <c r="BK119" i="2" l="1"/>
  <c r="J119" i="2"/>
  <c r="J97" i="2"/>
  <c r="BK117" i="3"/>
  <c r="J117" i="3" s="1"/>
  <c r="J96" i="3" s="1"/>
  <c r="AU94" i="1"/>
  <c r="J33" i="2"/>
  <c r="AV95" i="1" s="1"/>
  <c r="AT95" i="1" s="1"/>
  <c r="BC94" i="1"/>
  <c r="W32" i="1"/>
  <c r="BA94" i="1"/>
  <c r="W30" i="1"/>
  <c r="BB94" i="1"/>
  <c r="W31" i="1"/>
  <c r="F33" i="2"/>
  <c r="AZ95" i="1"/>
  <c r="J33" i="3"/>
  <c r="AV96" i="1"/>
  <c r="AT96" i="1" s="1"/>
  <c r="F33" i="3"/>
  <c r="AZ96" i="1" s="1"/>
  <c r="BK118" i="2" l="1"/>
  <c r="J118" i="2"/>
  <c r="J96" i="2"/>
  <c r="J30" i="3"/>
  <c r="AG96" i="1" s="1"/>
  <c r="AZ94" i="1"/>
  <c r="W29" i="1"/>
  <c r="AW94" i="1"/>
  <c r="AK30" i="1" s="1"/>
  <c r="AY94" i="1"/>
  <c r="AX94" i="1"/>
  <c r="J39" i="3" l="1"/>
  <c r="AN96" i="1"/>
  <c r="J30" i="2"/>
  <c r="AG95" i="1"/>
  <c r="AG94" i="1" s="1"/>
  <c r="AK26" i="1" s="1"/>
  <c r="AK35" i="1" s="1"/>
  <c r="AV94" i="1"/>
  <c r="AK29" i="1"/>
  <c r="J39" i="2" l="1"/>
  <c r="AN95" i="1"/>
  <c r="AT94" i="1"/>
  <c r="AN94" i="1" s="1"/>
</calcChain>
</file>

<file path=xl/sharedStrings.xml><?xml version="1.0" encoding="utf-8"?>
<sst xmlns="http://schemas.openxmlformats.org/spreadsheetml/2006/main" count="523" uniqueCount="158">
  <si>
    <t>Export Komplet</t>
  </si>
  <si>
    <t/>
  </si>
  <si>
    <t>2.0</t>
  </si>
  <si>
    <t>False</t>
  </si>
  <si>
    <t>{efa7dd9b-2d53-4ab4-bbc9-c86d8de834d5}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</si>
  <si>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</si>
  <si>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</si>
  <si>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</si>
  <si>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</si>
  <si>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</si>
  <si>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</si>
  <si>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</si>
  <si>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</si>
  <si>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</si>
  <si>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ST4058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</si>
  <si>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</si>
  <si>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</si>
  <si>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Vltava, ř. km 228,130 - 228,455 - Hluboká nad Vltavou - odstranění nánosů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</si>
  <si>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</si>
  <si>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</si>
  <si>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</si>
  <si>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</si>
  <si>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</si>
  <si>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</si>
  <si>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</si>
  <si>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</si>
  <si>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</si>
  <si>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</si>
  <si>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</si>
  <si>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</si>
  <si>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</si>
  <si>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</si>
  <si>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</si>
  <si>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</si>
  <si>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</si>
  <si>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</si>
  <si>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</si>
  <si>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</si>
  <si>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</si>
  <si>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</si>
  <si>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</si>
  <si>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</si>
  <si>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</si>
  <si>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</si>
  <si>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</si>
  <si>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</si>
  <si>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</si>
  <si>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</si>
  <si>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</si>
  <si>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</si>
  <si>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</si>
  <si>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</si>
  <si>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</si>
  <si>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</si>
  <si>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</si>
  <si>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</si>
  <si>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</si>
  <si>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</si>
  <si>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</si>
  <si>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</si>
  <si>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</si>
  <si>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</si>
  <si>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</si>
  <si>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</si>
  <si>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</si>
  <si>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</si>
  <si>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</si>
  <si>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</si>
  <si>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</si>
  <si>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</si>
  <si>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</si>
  <si>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</si>
  <si>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</si>
  <si>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</si>
  <si>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</si>
  <si>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</si>
  <si>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4058a</t>
  </si>
  <si>
    <t>Hlavní objekt</t>
  </si>
  <si>
    <t>STA</t>
  </si>
  <si>
    <t>1</t>
  </si>
  <si>
    <t>{97f5c468-29a1-4d5e-9a8a-790e4220a053}</t>
  </si>
  <si>
    <t>2</t>
  </si>
  <si>
    <t>4058b</t>
  </si>
  <si>
    <t>Vedlejší rozpočtové náklady</t>
  </si>
  <si>
    <t>{d1362ba4-ee1d-423e-b4da-4595453c70be}</t>
  </si>
  <si>
    <t>KRYCÍ LIST SOUPISU PRACÍ</t>
  </si>
  <si>
    <t>Objekt:</t>
  </si>
  <si>
    <t>4058a - Hlavní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</si>
  <si>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</si>
  <si>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</si>
  <si>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</si>
  <si>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</si>
  <si>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</si>
  <si>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</si>
  <si>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</si>
  <si>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</si>
  <si>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</si>
  <si>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</si>
  <si>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</si>
  <si>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</si>
  <si>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</si>
  <si>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</si>
  <si>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</si>
  <si>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</si>
  <si>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</si>
  <si>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</si>
  <si>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</si>
  <si>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</si>
  <si>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</si>
  <si>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</si>
  <si>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</si>
  <si>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</si>
  <si>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</si>
  <si>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124253102</t>
  </si>
  <si>
    <t>Vykopávky pro koryta vodotečí v hornině třídy těžitelnosti I skupiny 3 objem do 5000 m3 strojně</t>
  </si>
  <si>
    <t>m3</t>
  </si>
  <si>
    <t>4</t>
  </si>
  <si>
    <t>1048815942</t>
  </si>
  <si>
    <t>1627511R</t>
  </si>
  <si>
    <t>Odvoz výkopku vč. naložení a složení a vč. likvidace zákonným způsobem v souladu s výsledky rozborů sedimentu</t>
  </si>
  <si>
    <t>1296204986</t>
  </si>
  <si>
    <t>3</t>
  </si>
  <si>
    <t>182151111</t>
  </si>
  <si>
    <t>Svahování v zářezech v hornině třídy těžitelnosti I skupiny 1 až 3 strojně</t>
  </si>
  <si>
    <t>m2</t>
  </si>
  <si>
    <t>1909374848</t>
  </si>
  <si>
    <t>4058b - Vedlejší rozpočtové náklady</t>
  </si>
  <si>
    <t>VRN - Vedlejší rozpočtové náklady</t>
  </si>
  <si>
    <t>VRN</t>
  </si>
  <si>
    <t>5</t>
  </si>
  <si>
    <t>0001</t>
  </si>
  <si>
    <t>Zařízení staveniště</t>
  </si>
  <si>
    <t>kpl</t>
  </si>
  <si>
    <t>-590014309</t>
  </si>
  <si>
    <t>0002</t>
  </si>
  <si>
    <t>Uvedení ploch dotčených stavbou do původního stavu</t>
  </si>
  <si>
    <t>-431974162</t>
  </si>
  <si>
    <t>0003</t>
  </si>
  <si>
    <t>Opatření k zamezení vyvážení nečistot ze staveniště</t>
  </si>
  <si>
    <t>-453954109</t>
  </si>
  <si>
    <t>0004</t>
  </si>
  <si>
    <t>Oprava dopravou poškozené komunikace</t>
  </si>
  <si>
    <t>1153317764</t>
  </si>
  <si>
    <t>0005</t>
  </si>
  <si>
    <t>Zpracování a předání povodňového plánu stavby</t>
  </si>
  <si>
    <t>1061015696</t>
  </si>
  <si>
    <t>6</t>
  </si>
  <si>
    <t>0006</t>
  </si>
  <si>
    <t>Zajištění opatření vyplývajících z plánu BOZP</t>
  </si>
  <si>
    <t>20093355</t>
  </si>
  <si>
    <t>7</t>
  </si>
  <si>
    <t>0007</t>
  </si>
  <si>
    <t>Fotodokumentace postupu výstavby</t>
  </si>
  <si>
    <t>-1005909185</t>
  </si>
  <si>
    <t>8</t>
  </si>
  <si>
    <t>0008</t>
  </si>
  <si>
    <t>Provizorní sjezd do koryta</t>
  </si>
  <si>
    <t>-2066772523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</si>
</sst>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82" workbookViewId="0">
      <selection activeCell="L90" sqref="L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7" t="s">
        <v>5</v>
      </c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2" t="s">
        <v>14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E5" s="149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54" t="s">
        <v>17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E6" s="150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0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/>
      <c r="AR8" s="16"/>
      <c r="BE8" s="150"/>
      <c r="BS8" s="13" t="s">
        <v>6</v>
      </c>
    </row>
    <row r="9" spans="1:74" ht="14.45" customHeight="1">
      <c r="B9" s="16"/>
      <c r="AR9" s="16"/>
      <c r="BE9" s="150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50"/>
      <c r="BS10" s="13" t="s">
        <v>6</v>
      </c>
    </row>
    <row r="11" spans="1:74" ht="18.399999999999999" customHeight="1">
      <c r="B11" s="16"/>
      <c r="E11" s="21" t="s">
        <v>21</v>
      </c>
      <c r="AK11" s="23" t="s">
        <v>25</v>
      </c>
      <c r="AN11" s="21" t="s">
        <v>1</v>
      </c>
      <c r="AR11" s="16"/>
      <c r="BE11" s="150"/>
      <c r="BS11" s="13" t="s">
        <v>6</v>
      </c>
    </row>
    <row r="12" spans="1:74" ht="6.95" customHeight="1">
      <c r="B12" s="16"/>
      <c r="AR12" s="16"/>
      <c r="BE12" s="150"/>
      <c r="BS12" s="13" t="s">
        <v>6</v>
      </c>
    </row>
    <row r="13" spans="1:74" ht="12" customHeight="1">
      <c r="B13" s="16"/>
      <c r="D13" s="23" t="s">
        <v>26</v>
      </c>
      <c r="AK13" s="23" t="s">
        <v>24</v>
      </c>
      <c r="AN13" s="25"/>
      <c r="AR13" s="16"/>
      <c r="BE13" s="150"/>
      <c r="BS13" s="13" t="s">
        <v>6</v>
      </c>
    </row>
    <row r="14" spans="1:74" ht="12.75">
      <c r="B14" s="16"/>
      <c r="E14" s="155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23" t="s">
        <v>25</v>
      </c>
      <c r="AN14" s="25"/>
      <c r="AR14" s="16"/>
      <c r="BE14" s="150"/>
      <c r="BS14" s="13" t="s">
        <v>6</v>
      </c>
    </row>
    <row r="15" spans="1:74" ht="6.95" customHeight="1">
      <c r="B15" s="16"/>
      <c r="AR15" s="16"/>
      <c r="BE15" s="150"/>
      <c r="BS15" s="13" t="s">
        <v>3</v>
      </c>
    </row>
    <row r="16" spans="1:74" ht="12" customHeight="1">
      <c r="B16" s="16"/>
      <c r="D16" s="23" t="s">
        <v>27</v>
      </c>
      <c r="AK16" s="23" t="s">
        <v>24</v>
      </c>
      <c r="AN16" s="21" t="s">
        <v>1</v>
      </c>
      <c r="AR16" s="16"/>
      <c r="BE16" s="150"/>
      <c r="BS16" s="13" t="s">
        <v>3</v>
      </c>
    </row>
    <row r="17" spans="2:71" ht="18.399999999999999" customHeight="1">
      <c r="B17" s="16"/>
      <c r="E17" s="21" t="s">
        <v>21</v>
      </c>
      <c r="AK17" s="23" t="s">
        <v>25</v>
      </c>
      <c r="AN17" s="21" t="s">
        <v>1</v>
      </c>
      <c r="AR17" s="16"/>
      <c r="BE17" s="150"/>
      <c r="BS17" s="13" t="s">
        <v>28</v>
      </c>
    </row>
    <row r="18" spans="2:71" ht="6.95" customHeight="1">
      <c r="B18" s="16"/>
      <c r="AR18" s="16"/>
      <c r="BE18" s="150"/>
      <c r="BS18" s="13" t="s">
        <v>6</v>
      </c>
    </row>
    <row r="19" spans="2:71" ht="12" customHeight="1">
      <c r="B19" s="16"/>
      <c r="D19" s="23" t="s">
        <v>29</v>
      </c>
      <c r="AK19" s="23" t="s">
        <v>24</v>
      </c>
      <c r="AN19" s="21" t="s">
        <v>1</v>
      </c>
      <c r="AR19" s="16"/>
      <c r="BE19" s="150"/>
      <c r="BS19" s="13" t="s">
        <v>6</v>
      </c>
    </row>
    <row r="20" spans="2:71" ht="18.399999999999999" customHeight="1">
      <c r="B20" s="16"/>
      <c r="E20" s="21"/>
      <c r="AK20" s="23" t="s">
        <v>25</v>
      </c>
      <c r="AN20" s="21" t="s">
        <v>1</v>
      </c>
      <c r="AR20" s="16"/>
      <c r="BE20" s="150"/>
      <c r="BS20" s="13" t="s">
        <v>28</v>
      </c>
    </row>
    <row r="21" spans="2:71" ht="6.95" customHeight="1">
      <c r="B21" s="16"/>
      <c r="AR21" s="16"/>
      <c r="BE21" s="150"/>
    </row>
    <row r="22" spans="2:71" ht="12" customHeight="1">
      <c r="B22" s="16"/>
      <c r="D22" s="23" t="s">
        <v>30</v>
      </c>
      <c r="AR22" s="16"/>
      <c r="BE22" s="150"/>
    </row>
    <row r="23" spans="2:71" ht="16.5" customHeight="1">
      <c r="B23" s="16"/>
      <c r="E23" s="157" t="s">
        <v>1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R23" s="16"/>
      <c r="BE23" s="150"/>
    </row>
    <row r="24" spans="2:71" ht="6.95" customHeight="1">
      <c r="B24" s="16"/>
      <c r="AR24" s="16"/>
      <c r="BE24" s="150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0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58">
        <f>ROUND(AG94,2)</f>
        <v>0</v>
      </c>
      <c r="AL26" s="159"/>
      <c r="AM26" s="159"/>
      <c r="AN26" s="159"/>
      <c r="AO26" s="159"/>
      <c r="AR26" s="28"/>
      <c r="BE26" s="150"/>
    </row>
    <row r="27" spans="2:71" s="1" customFormat="1" ht="6.95" customHeight="1">
      <c r="B27" s="28"/>
      <c r="AR27" s="28"/>
      <c r="BE27" s="150"/>
    </row>
    <row r="28" spans="2:71" s="1" customFormat="1" ht="12.75">
      <c r="B28" s="28"/>
      <c r="L28" s="160" t="s">
        <v>32</v>
      </c>
      <c r="M28" s="160"/>
      <c r="N28" s="160"/>
      <c r="O28" s="160"/>
      <c r="P28" s="160"/>
      <c r="W28" s="160" t="s">
        <v>33</v>
      </c>
      <c r="X28" s="160"/>
      <c r="Y28" s="160"/>
      <c r="Z28" s="160"/>
      <c r="AA28" s="160"/>
      <c r="AB28" s="160"/>
      <c r="AC28" s="160"/>
      <c r="AD28" s="160"/>
      <c r="AE28" s="160"/>
      <c r="AK28" s="160" t="s">
        <v>34</v>
      </c>
      <c r="AL28" s="160"/>
      <c r="AM28" s="160"/>
      <c r="AN28" s="160"/>
      <c r="AO28" s="160"/>
      <c r="AR28" s="28"/>
      <c r="BE28" s="150"/>
    </row>
    <row r="29" spans="2:71" s="2" customFormat="1" ht="14.45" customHeight="1">
      <c r="B29" s="32"/>
      <c r="D29" s="23" t="s">
        <v>35</v>
      </c>
      <c r="F29" s="23" t="s">
        <v>36</v>
      </c>
      <c r="L29" s="163">
        <v>0.21</v>
      </c>
      <c r="M29" s="162"/>
      <c r="N29" s="162"/>
      <c r="O29" s="162"/>
      <c r="P29" s="162"/>
      <c r="W29" s="161">
        <f>ROUND(AZ94, 2)</f>
        <v>0</v>
      </c>
      <c r="X29" s="162"/>
      <c r="Y29" s="162"/>
      <c r="Z29" s="162"/>
      <c r="AA29" s="162"/>
      <c r="AB29" s="162"/>
      <c r="AC29" s="162"/>
      <c r="AD29" s="162"/>
      <c r="AE29" s="162"/>
      <c r="AK29" s="161">
        <f>ROUND(AV94, 2)</f>
        <v>0</v>
      </c>
      <c r="AL29" s="162"/>
      <c r="AM29" s="162"/>
      <c r="AN29" s="162"/>
      <c r="AO29" s="162"/>
      <c r="AR29" s="32"/>
      <c r="BE29" s="151"/>
    </row>
    <row r="30" spans="2:71" s="2" customFormat="1" ht="14.45" customHeight="1">
      <c r="B30" s="32"/>
      <c r="F30" s="23" t="s">
        <v>37</v>
      </c>
      <c r="L30" s="163">
        <v>0.15</v>
      </c>
      <c r="M30" s="162"/>
      <c r="N30" s="162"/>
      <c r="O30" s="162"/>
      <c r="P30" s="162"/>
      <c r="W30" s="161">
        <f>ROUND(BA94, 2)</f>
        <v>0</v>
      </c>
      <c r="X30" s="162"/>
      <c r="Y30" s="162"/>
      <c r="Z30" s="162"/>
      <c r="AA30" s="162"/>
      <c r="AB30" s="162"/>
      <c r="AC30" s="162"/>
      <c r="AD30" s="162"/>
      <c r="AE30" s="162"/>
      <c r="AK30" s="161">
        <f>ROUND(AW94, 2)</f>
        <v>0</v>
      </c>
      <c r="AL30" s="162"/>
      <c r="AM30" s="162"/>
      <c r="AN30" s="162"/>
      <c r="AO30" s="162"/>
      <c r="AR30" s="32"/>
      <c r="BE30" s="151"/>
    </row>
    <row r="31" spans="2:71" s="2" customFormat="1" ht="14.45" hidden="1" customHeight="1">
      <c r="B31" s="32"/>
      <c r="F31" s="23" t="s">
        <v>38</v>
      </c>
      <c r="L31" s="163">
        <v>0.21</v>
      </c>
      <c r="M31" s="162"/>
      <c r="N31" s="162"/>
      <c r="O31" s="162"/>
      <c r="P31" s="162"/>
      <c r="W31" s="161">
        <f>ROUND(BB94, 2)</f>
        <v>0</v>
      </c>
      <c r="X31" s="162"/>
      <c r="Y31" s="162"/>
      <c r="Z31" s="162"/>
      <c r="AA31" s="162"/>
      <c r="AB31" s="162"/>
      <c r="AC31" s="162"/>
      <c r="AD31" s="162"/>
      <c r="AE31" s="162"/>
      <c r="AK31" s="161">
        <v>0</v>
      </c>
      <c r="AL31" s="162"/>
      <c r="AM31" s="162"/>
      <c r="AN31" s="162"/>
      <c r="AO31" s="162"/>
      <c r="AR31" s="32"/>
      <c r="BE31" s="151"/>
    </row>
    <row r="32" spans="2:71" s="2" customFormat="1" ht="14.45" hidden="1" customHeight="1">
      <c r="B32" s="32"/>
      <c r="F32" s="23" t="s">
        <v>39</v>
      </c>
      <c r="L32" s="163">
        <v>0.15</v>
      </c>
      <c r="M32" s="162"/>
      <c r="N32" s="162"/>
      <c r="O32" s="162"/>
      <c r="P32" s="162"/>
      <c r="W32" s="161">
        <f>ROUND(BC94, 2)</f>
        <v>0</v>
      </c>
      <c r="X32" s="162"/>
      <c r="Y32" s="162"/>
      <c r="Z32" s="162"/>
      <c r="AA32" s="162"/>
      <c r="AB32" s="162"/>
      <c r="AC32" s="162"/>
      <c r="AD32" s="162"/>
      <c r="AE32" s="162"/>
      <c r="AK32" s="161">
        <v>0</v>
      </c>
      <c r="AL32" s="162"/>
      <c r="AM32" s="162"/>
      <c r="AN32" s="162"/>
      <c r="AO32" s="162"/>
      <c r="AR32" s="32"/>
      <c r="BE32" s="151"/>
    </row>
    <row r="33" spans="2:57" s="2" customFormat="1" ht="14.45" hidden="1" customHeight="1">
      <c r="B33" s="32"/>
      <c r="F33" s="23" t="s">
        <v>40</v>
      </c>
      <c r="L33" s="163">
        <v>0</v>
      </c>
      <c r="M33" s="162"/>
      <c r="N33" s="162"/>
      <c r="O33" s="162"/>
      <c r="P33" s="162"/>
      <c r="W33" s="161">
        <f>ROUND(BD94, 2)</f>
        <v>0</v>
      </c>
      <c r="X33" s="162"/>
      <c r="Y33" s="162"/>
      <c r="Z33" s="162"/>
      <c r="AA33" s="162"/>
      <c r="AB33" s="162"/>
      <c r="AC33" s="162"/>
      <c r="AD33" s="162"/>
      <c r="AE33" s="162"/>
      <c r="AK33" s="161">
        <v>0</v>
      </c>
      <c r="AL33" s="162"/>
      <c r="AM33" s="162"/>
      <c r="AN33" s="162"/>
      <c r="AO33" s="162"/>
      <c r="AR33" s="32"/>
      <c r="BE33" s="151"/>
    </row>
    <row r="34" spans="2:57" s="1" customFormat="1" ht="6.95" customHeight="1">
      <c r="B34" s="28"/>
      <c r="AR34" s="28"/>
      <c r="BE34" s="150"/>
    </row>
    <row r="35" spans="2:57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64" t="s">
        <v>43</v>
      </c>
      <c r="Y35" s="165"/>
      <c r="Z35" s="165"/>
      <c r="AA35" s="165"/>
      <c r="AB35" s="165"/>
      <c r="AC35" s="35"/>
      <c r="AD35" s="35"/>
      <c r="AE35" s="35"/>
      <c r="AF35" s="35"/>
      <c r="AG35" s="35"/>
      <c r="AH35" s="35"/>
      <c r="AI35" s="35"/>
      <c r="AJ35" s="35"/>
      <c r="AK35" s="166">
        <f>SUM(AK26:AK33)</f>
        <v>0</v>
      </c>
      <c r="AL35" s="165"/>
      <c r="AM35" s="165"/>
      <c r="AN35" s="165"/>
      <c r="AO35" s="16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46</v>
      </c>
      <c r="AI60" s="30"/>
      <c r="AJ60" s="30"/>
      <c r="AK60" s="30"/>
      <c r="AL60" s="30"/>
      <c r="AM60" s="39" t="s">
        <v>47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46</v>
      </c>
      <c r="AI75" s="30"/>
      <c r="AJ75" s="30"/>
      <c r="AK75" s="30"/>
      <c r="AL75" s="30"/>
      <c r="AM75" s="39" t="s">
        <v>47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ST4058</v>
      </c>
      <c r="AR84" s="44"/>
    </row>
    <row r="85" spans="1:91" s="4" customFormat="1" ht="36.950000000000003" customHeight="1">
      <c r="B85" s="45"/>
      <c r="C85" s="46" t="s">
        <v>16</v>
      </c>
      <c r="L85" s="168" t="str">
        <f>K6</f>
        <v>Vltava, ř. km 228,130 - 228,455 - Hluboká nad Vltavou - odstranění nánosů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70" t="str">
        <f>IF(AN8= "","",AN8)</f>
        <v/>
      </c>
      <c r="AN87" s="170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 xml:space="preserve"> </v>
      </c>
      <c r="AI89" s="23" t="s">
        <v>27</v>
      </c>
      <c r="AM89" s="171" t="str">
        <f>IF(E17="","",E17)</f>
        <v xml:space="preserve"> </v>
      </c>
      <c r="AN89" s="172"/>
      <c r="AO89" s="172"/>
      <c r="AP89" s="172"/>
      <c r="AR89" s="28"/>
      <c r="AS89" s="173" t="s">
        <v>51</v>
      </c>
      <c r="AT89" s="17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26</v>
      </c>
      <c r="L90" s="3"/>
      <c r="AI90" s="23" t="s">
        <v>29</v>
      </c>
      <c r="AM90" s="171" t="str">
        <f>IF(E20="","",E20)</f>
        <v/>
      </c>
      <c r="AN90" s="172"/>
      <c r="AO90" s="172"/>
      <c r="AP90" s="172"/>
      <c r="AR90" s="28"/>
      <c r="AS90" s="175"/>
      <c r="AT90" s="176"/>
      <c r="BD90" s="52"/>
    </row>
    <row r="91" spans="1:91" s="1" customFormat="1" ht="10.9" customHeight="1">
      <c r="B91" s="28"/>
      <c r="AR91" s="28"/>
      <c r="AS91" s="175"/>
      <c r="AT91" s="176"/>
      <c r="BD91" s="52"/>
    </row>
    <row r="92" spans="1:91" s="1" customFormat="1" ht="29.25" customHeight="1">
      <c r="B92" s="28"/>
      <c r="C92" s="177" t="s">
        <v>52</v>
      </c>
      <c r="D92" s="178"/>
      <c r="E92" s="178"/>
      <c r="F92" s="178"/>
      <c r="G92" s="178"/>
      <c r="H92" s="53"/>
      <c r="I92" s="179" t="s">
        <v>53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54</v>
      </c>
      <c r="AH92" s="178"/>
      <c r="AI92" s="178"/>
      <c r="AJ92" s="178"/>
      <c r="AK92" s="178"/>
      <c r="AL92" s="178"/>
      <c r="AM92" s="178"/>
      <c r="AN92" s="179" t="s">
        <v>55</v>
      </c>
      <c r="AO92" s="178"/>
      <c r="AP92" s="181"/>
      <c r="AQ92" s="54" t="s">
        <v>56</v>
      </c>
      <c r="AR92" s="28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5">
        <f>ROUND(SUM(AG95:AG96),2)</f>
        <v>0</v>
      </c>
      <c r="AH94" s="185"/>
      <c r="AI94" s="185"/>
      <c r="AJ94" s="185"/>
      <c r="AK94" s="185"/>
      <c r="AL94" s="185"/>
      <c r="AM94" s="185"/>
      <c r="AN94" s="186">
        <f>SUM(AG94,AT94)</f>
        <v>0</v>
      </c>
      <c r="AO94" s="186"/>
      <c r="AP94" s="186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84" t="s">
        <v>76</v>
      </c>
      <c r="E95" s="184"/>
      <c r="F95" s="184"/>
      <c r="G95" s="184"/>
      <c r="H95" s="184"/>
      <c r="I95" s="73"/>
      <c r="J95" s="184" t="s">
        <v>77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2">
        <f>'4058a - Hlavní objekt'!J30</f>
        <v>0</v>
      </c>
      <c r="AH95" s="183"/>
      <c r="AI95" s="183"/>
      <c r="AJ95" s="183"/>
      <c r="AK95" s="183"/>
      <c r="AL95" s="183"/>
      <c r="AM95" s="183"/>
      <c r="AN95" s="182">
        <f>SUM(AG95,AT95)</f>
        <v>0</v>
      </c>
      <c r="AO95" s="183"/>
      <c r="AP95" s="183"/>
      <c r="AQ95" s="74" t="s">
        <v>78</v>
      </c>
      <c r="AR95" s="71"/>
      <c r="AS95" s="75">
        <v>0</v>
      </c>
      <c r="AT95" s="76">
        <f>ROUND(SUM(AV95:AW95),2)</f>
        <v>0</v>
      </c>
      <c r="AU95" s="77">
        <f>'4058a - Hlavní objekt'!P118</f>
        <v>0</v>
      </c>
      <c r="AV95" s="76">
        <f>'4058a - Hlavní objekt'!J33</f>
        <v>0</v>
      </c>
      <c r="AW95" s="76">
        <f>'4058a - Hlavní objekt'!J34</f>
        <v>0</v>
      </c>
      <c r="AX95" s="76">
        <f>'4058a - Hlavní objekt'!J35</f>
        <v>0</v>
      </c>
      <c r="AY95" s="76">
        <f>'4058a - Hlavní objekt'!J36</f>
        <v>0</v>
      </c>
      <c r="AZ95" s="76">
        <f>'4058a - Hlavní objekt'!F33</f>
        <v>0</v>
      </c>
      <c r="BA95" s="76">
        <f>'4058a - Hlavní objekt'!F34</f>
        <v>0</v>
      </c>
      <c r="BB95" s="76">
        <f>'4058a - Hlavní objekt'!F35</f>
        <v>0</v>
      </c>
      <c r="BC95" s="76">
        <f>'4058a - Hlavní objekt'!F36</f>
        <v>0</v>
      </c>
      <c r="BD95" s="78">
        <f>'4058a - Hlavní objekt'!F37</f>
        <v>0</v>
      </c>
      <c r="BT95" s="79" t="s">
        <v>79</v>
      </c>
      <c r="BV95" s="79" t="s">
        <v>73</v>
      </c>
      <c r="BW95" s="79" t="s">
        <v>80</v>
      </c>
      <c r="BX95" s="79" t="s">
        <v>4</v>
      </c>
      <c r="CL95" s="79" t="s">
        <v>1</v>
      </c>
      <c r="CM95" s="79" t="s">
        <v>81</v>
      </c>
    </row>
    <row r="96" spans="1:91" s="6" customFormat="1" ht="16.5" customHeight="1">
      <c r="A96" s="70" t="s">
        <v>75</v>
      </c>
      <c r="B96" s="71"/>
      <c r="C96" s="72"/>
      <c r="D96" s="184" t="s">
        <v>82</v>
      </c>
      <c r="E96" s="184"/>
      <c r="F96" s="184"/>
      <c r="G96" s="184"/>
      <c r="H96" s="184"/>
      <c r="I96" s="73"/>
      <c r="J96" s="184" t="s">
        <v>83</v>
      </c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2">
        <f>'4058b - Vedlejší rozpočto...'!J30</f>
        <v>0</v>
      </c>
      <c r="AH96" s="183"/>
      <c r="AI96" s="183"/>
      <c r="AJ96" s="183"/>
      <c r="AK96" s="183"/>
      <c r="AL96" s="183"/>
      <c r="AM96" s="183"/>
      <c r="AN96" s="182">
        <f>SUM(AG96,AT96)</f>
        <v>0</v>
      </c>
      <c r="AO96" s="183"/>
      <c r="AP96" s="183"/>
      <c r="AQ96" s="74" t="s">
        <v>78</v>
      </c>
      <c r="AR96" s="71"/>
      <c r="AS96" s="80">
        <v>0</v>
      </c>
      <c r="AT96" s="81">
        <f>ROUND(SUM(AV96:AW96),2)</f>
        <v>0</v>
      </c>
      <c r="AU96" s="82">
        <f>'4058b - Vedlejší rozpočto...'!P117</f>
        <v>0</v>
      </c>
      <c r="AV96" s="81">
        <f>'4058b - Vedlejší rozpočto...'!J33</f>
        <v>0</v>
      </c>
      <c r="AW96" s="81">
        <f>'4058b - Vedlejší rozpočto...'!J34</f>
        <v>0</v>
      </c>
      <c r="AX96" s="81">
        <f>'4058b - Vedlejší rozpočto...'!J35</f>
        <v>0</v>
      </c>
      <c r="AY96" s="81">
        <f>'4058b - Vedlejší rozpočto...'!J36</f>
        <v>0</v>
      </c>
      <c r="AZ96" s="81">
        <f>'4058b - Vedlejší rozpočto...'!F33</f>
        <v>0</v>
      </c>
      <c r="BA96" s="81">
        <f>'4058b - Vedlejší rozpočto...'!F34</f>
        <v>0</v>
      </c>
      <c r="BB96" s="81">
        <f>'4058b - Vedlejší rozpočto...'!F35</f>
        <v>0</v>
      </c>
      <c r="BC96" s="81">
        <f>'4058b - Vedlejší rozpočto...'!F36</f>
        <v>0</v>
      </c>
      <c r="BD96" s="83">
        <f>'4058b - Vedlejší rozpočto...'!F37</f>
        <v>0</v>
      </c>
      <c r="BT96" s="79" t="s">
        <v>79</v>
      </c>
      <c r="BV96" s="79" t="s">
        <v>73</v>
      </c>
      <c r="BW96" s="79" t="s">
        <v>84</v>
      </c>
      <c r="BX96" s="79" t="s">
        <v>4</v>
      </c>
      <c r="CL96" s="79" t="s">
        <v>1</v>
      </c>
      <c r="CM96" s="79" t="s">
        <v>81</v>
      </c>
    </row>
    <row r="97" spans="2:44" s="1" customFormat="1" ht="30" customHeight="1">
      <c r="B97" s="28"/>
      <c r="AR97" s="28"/>
    </row>
    <row r="98" spans="2:44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058a - Hlavní objekt'!C2" display="/" xr:uid="{00000000-0004-0000-0000-000000000000}"/>
    <hyperlink ref="A96" location="'4058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4"/>
  <sheetViews>
    <sheetView showGridLines="0" topLeftCell="A97" workbookViewId="0">
      <selection activeCell="J115" sqref="J1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>
      <c r="B4" s="16"/>
      <c r="D4" s="17" t="s">
        <v>85</v>
      </c>
      <c r="L4" s="16"/>
      <c r="M4" s="84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88" t="str">
        <f>'Rekapitulace stavby'!K6</f>
        <v>Vltava, ř. km 228,130 - 228,455 - Hluboká nad Vltavou - odstranění nánosů</v>
      </c>
      <c r="F7" s="189"/>
      <c r="G7" s="189"/>
      <c r="H7" s="189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68" t="s">
        <v>87</v>
      </c>
      <c r="F9" s="190"/>
      <c r="G9" s="190"/>
      <c r="H9" s="19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24</v>
      </c>
      <c r="J17" s="24"/>
      <c r="L17" s="28"/>
    </row>
    <row r="18" spans="2:12" s="1" customFormat="1" ht="18" customHeight="1">
      <c r="B18" s="28"/>
      <c r="E18" s="191"/>
      <c r="F18" s="152"/>
      <c r="G18" s="152"/>
      <c r="H18" s="152"/>
      <c r="I18" s="23" t="s">
        <v>25</v>
      </c>
      <c r="J18" s="24"/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25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/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5"/>
      <c r="E27" s="157" t="s">
        <v>1</v>
      </c>
      <c r="F27" s="157"/>
      <c r="G27" s="157"/>
      <c r="H27" s="157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31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51" t="s">
        <v>35</v>
      </c>
      <c r="E33" s="23" t="s">
        <v>36</v>
      </c>
      <c r="F33" s="87">
        <f>ROUND((SUM(BE118:BE123)),  2)</f>
        <v>0</v>
      </c>
      <c r="I33" s="88">
        <v>0.21</v>
      </c>
      <c r="J33" s="87">
        <f>ROUND(((SUM(BE118:BE123))*I33),  2)</f>
        <v>0</v>
      </c>
      <c r="L33" s="28"/>
    </row>
    <row r="34" spans="2:12" s="1" customFormat="1" ht="14.45" customHeight="1">
      <c r="B34" s="28"/>
      <c r="E34" s="23" t="s">
        <v>37</v>
      </c>
      <c r="F34" s="87">
        <f>ROUND((SUM(BF118:BF123)),  2)</f>
        <v>0</v>
      </c>
      <c r="I34" s="88">
        <v>0.15</v>
      </c>
      <c r="J34" s="87">
        <f>ROUND(((SUM(BF118:BF123))*I34),  2)</f>
        <v>0</v>
      </c>
      <c r="L34" s="28"/>
    </row>
    <row r="35" spans="2:12" s="1" customFormat="1" ht="14.45" hidden="1" customHeight="1">
      <c r="B35" s="28"/>
      <c r="E35" s="23" t="s">
        <v>38</v>
      </c>
      <c r="F35" s="87">
        <f>ROUND((SUM(BG118:BG123)),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39</v>
      </c>
      <c r="F36" s="87">
        <f>ROUND((SUM(BH118:BH123)),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40</v>
      </c>
      <c r="F37" s="87">
        <f>ROUND((SUM(BI118:BI123)),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41</v>
      </c>
      <c r="E39" s="53"/>
      <c r="F39" s="53"/>
      <c r="G39" s="91" t="s">
        <v>42</v>
      </c>
      <c r="H39" s="92" t="s">
        <v>43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46</v>
      </c>
      <c r="E61" s="30"/>
      <c r="F61" s="95" t="s">
        <v>47</v>
      </c>
      <c r="G61" s="39" t="s">
        <v>46</v>
      </c>
      <c r="H61" s="30"/>
      <c r="I61" s="30"/>
      <c r="J61" s="96" t="s">
        <v>47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46</v>
      </c>
      <c r="E76" s="30"/>
      <c r="F76" s="95" t="s">
        <v>47</v>
      </c>
      <c r="G76" s="39" t="s">
        <v>46</v>
      </c>
      <c r="H76" s="30"/>
      <c r="I76" s="30"/>
      <c r="J76" s="96" t="s">
        <v>47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88" t="str">
        <f>E7</f>
        <v>Vltava, ř. km 228,130 - 228,455 - Hluboká nad Vltavou - odstranění nánosů</v>
      </c>
      <c r="F85" s="189"/>
      <c r="G85" s="189"/>
      <c r="H85" s="189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68" t="str">
        <f>E9</f>
        <v>4058a - Hlavní objekt</v>
      </c>
      <c r="F87" s="190"/>
      <c r="G87" s="190"/>
      <c r="H87" s="19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 xml:space="preserve"> </v>
      </c>
      <c r="I91" s="23" t="s">
        <v>27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/>
      </c>
      <c r="I92" s="23" t="s">
        <v>29</v>
      </c>
      <c r="J92" s="26"/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91</v>
      </c>
      <c r="J96" s="62">
        <f>J118</f>
        <v>0</v>
      </c>
      <c r="L96" s="28"/>
      <c r="AU96" s="13" t="s">
        <v>92</v>
      </c>
    </row>
    <row r="97" spans="2:12" s="8" customFormat="1" ht="24.95" customHeight="1">
      <c r="B97" s="100"/>
      <c r="D97" s="101" t="s">
        <v>93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9" customFormat="1" ht="19.899999999999999" customHeight="1">
      <c r="B98" s="104"/>
      <c r="D98" s="105" t="s">
        <v>94</v>
      </c>
      <c r="E98" s="106"/>
      <c r="F98" s="106"/>
      <c r="G98" s="106"/>
      <c r="H98" s="106"/>
      <c r="I98" s="106"/>
      <c r="J98" s="107">
        <f>J120</f>
        <v>0</v>
      </c>
      <c r="L98" s="104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17" t="s">
        <v>95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26.25" customHeight="1">
      <c r="B108" s="28"/>
      <c r="E108" s="188" t="str">
        <f>E7</f>
        <v>Vltava, ř. km 228,130 - 228,455 - Hluboká nad Vltavou - odstranění nánosů</v>
      </c>
      <c r="F108" s="189"/>
      <c r="G108" s="189"/>
      <c r="H108" s="189"/>
      <c r="L108" s="28"/>
    </row>
    <row r="109" spans="2:12" s="1" customFormat="1" ht="12" customHeight="1">
      <c r="B109" s="28"/>
      <c r="C109" s="23" t="s">
        <v>86</v>
      </c>
      <c r="L109" s="28"/>
    </row>
    <row r="110" spans="2:12" s="1" customFormat="1" ht="16.5" customHeight="1">
      <c r="B110" s="28"/>
      <c r="E110" s="168" t="str">
        <f>E9</f>
        <v>4058a - Hlavní objekt</v>
      </c>
      <c r="F110" s="190"/>
      <c r="G110" s="190"/>
      <c r="H110" s="190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F12</f>
        <v xml:space="preserve"> </v>
      </c>
      <c r="I112" s="23" t="s">
        <v>22</v>
      </c>
      <c r="J112" s="48" t="str">
        <f>IF(J12="","",J12)</f>
        <v/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23</v>
      </c>
      <c r="F114" s="21" t="str">
        <f>E15</f>
        <v xml:space="preserve"> </v>
      </c>
      <c r="I114" s="23" t="s">
        <v>27</v>
      </c>
      <c r="J114" s="26" t="str">
        <f>E21</f>
        <v xml:space="preserve"> </v>
      </c>
      <c r="L114" s="28"/>
    </row>
    <row r="115" spans="2:65" s="1" customFormat="1" ht="15.2" customHeight="1">
      <c r="B115" s="28"/>
      <c r="C115" s="23" t="s">
        <v>26</v>
      </c>
      <c r="F115" s="21" t="str">
        <f>IF(E18="","",E18)</f>
        <v/>
      </c>
      <c r="I115" s="23" t="s">
        <v>29</v>
      </c>
      <c r="J115" s="26"/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8"/>
      <c r="C117" s="109" t="s">
        <v>96</v>
      </c>
      <c r="D117" s="110" t="s">
        <v>56</v>
      </c>
      <c r="E117" s="110" t="s">
        <v>52</v>
      </c>
      <c r="F117" s="110" t="s">
        <v>53</v>
      </c>
      <c r="G117" s="110" t="s">
        <v>97</v>
      </c>
      <c r="H117" s="110" t="s">
        <v>98</v>
      </c>
      <c r="I117" s="110" t="s">
        <v>99</v>
      </c>
      <c r="J117" s="111" t="s">
        <v>90</v>
      </c>
      <c r="K117" s="112" t="s">
        <v>100</v>
      </c>
      <c r="L117" s="108"/>
      <c r="M117" s="55" t="s">
        <v>1</v>
      </c>
      <c r="N117" s="56" t="s">
        <v>35</v>
      </c>
      <c r="O117" s="56" t="s">
        <v>101</v>
      </c>
      <c r="P117" s="56" t="s">
        <v>102</v>
      </c>
      <c r="Q117" s="56" t="s">
        <v>103</v>
      </c>
      <c r="R117" s="56" t="s">
        <v>104</v>
      </c>
      <c r="S117" s="56" t="s">
        <v>105</v>
      </c>
      <c r="T117" s="57" t="s">
        <v>106</v>
      </c>
    </row>
    <row r="118" spans="2:65" s="1" customFormat="1" ht="22.9" customHeight="1">
      <c r="B118" s="28"/>
      <c r="C118" s="60" t="s">
        <v>107</v>
      </c>
      <c r="J118" s="113">
        <f>BK118</f>
        <v>0</v>
      </c>
      <c r="L118" s="28"/>
      <c r="M118" s="58"/>
      <c r="N118" s="49"/>
      <c r="O118" s="49"/>
      <c r="P118" s="114">
        <f>P119</f>
        <v>0</v>
      </c>
      <c r="Q118" s="49"/>
      <c r="R118" s="114">
        <f>R119</f>
        <v>0</v>
      </c>
      <c r="S118" s="49"/>
      <c r="T118" s="115">
        <f>T119</f>
        <v>0</v>
      </c>
      <c r="AT118" s="13" t="s">
        <v>70</v>
      </c>
      <c r="AU118" s="13" t="s">
        <v>92</v>
      </c>
      <c r="BK118" s="116">
        <f>BK119</f>
        <v>0</v>
      </c>
    </row>
    <row r="119" spans="2:65" s="11" customFormat="1" ht="25.9" customHeight="1">
      <c r="B119" s="117"/>
      <c r="D119" s="118" t="s">
        <v>70</v>
      </c>
      <c r="E119" s="119" t="s">
        <v>108</v>
      </c>
      <c r="F119" s="119" t="s">
        <v>109</v>
      </c>
      <c r="I119" s="120"/>
      <c r="J119" s="121">
        <f>BK119</f>
        <v>0</v>
      </c>
      <c r="L119" s="117"/>
      <c r="M119" s="122"/>
      <c r="P119" s="123">
        <f>P120</f>
        <v>0</v>
      </c>
      <c r="R119" s="123">
        <f>R120</f>
        <v>0</v>
      </c>
      <c r="T119" s="124">
        <f>T120</f>
        <v>0</v>
      </c>
      <c r="AR119" s="118" t="s">
        <v>79</v>
      </c>
      <c r="AT119" s="125" t="s">
        <v>70</v>
      </c>
      <c r="AU119" s="125" t="s">
        <v>71</v>
      </c>
      <c r="AY119" s="118" t="s">
        <v>110</v>
      </c>
      <c r="BK119" s="126">
        <f>BK120</f>
        <v>0</v>
      </c>
    </row>
    <row r="120" spans="2:65" s="11" customFormat="1" ht="22.9" customHeight="1">
      <c r="B120" s="117"/>
      <c r="D120" s="118" t="s">
        <v>70</v>
      </c>
      <c r="E120" s="127" t="s">
        <v>79</v>
      </c>
      <c r="F120" s="127" t="s">
        <v>111</v>
      </c>
      <c r="I120" s="120"/>
      <c r="J120" s="128">
        <f>BK120</f>
        <v>0</v>
      </c>
      <c r="L120" s="117"/>
      <c r="M120" s="122"/>
      <c r="P120" s="123">
        <f>SUM(P121:P123)</f>
        <v>0</v>
      </c>
      <c r="R120" s="123">
        <f>SUM(R121:R123)</f>
        <v>0</v>
      </c>
      <c r="T120" s="124">
        <f>SUM(T121:T123)</f>
        <v>0</v>
      </c>
      <c r="AR120" s="118" t="s">
        <v>79</v>
      </c>
      <c r="AT120" s="125" t="s">
        <v>70</v>
      </c>
      <c r="AU120" s="125" t="s">
        <v>79</v>
      </c>
      <c r="AY120" s="118" t="s">
        <v>110</v>
      </c>
      <c r="BK120" s="126">
        <f>SUM(BK121:BK123)</f>
        <v>0</v>
      </c>
    </row>
    <row r="121" spans="2:65" s="1" customFormat="1" ht="33" customHeight="1">
      <c r="B121" s="129"/>
      <c r="C121" s="130" t="s">
        <v>79</v>
      </c>
      <c r="D121" s="130" t="s">
        <v>112</v>
      </c>
      <c r="E121" s="131" t="s">
        <v>113</v>
      </c>
      <c r="F121" s="132" t="s">
        <v>114</v>
      </c>
      <c r="G121" s="133" t="s">
        <v>115</v>
      </c>
      <c r="H121" s="134">
        <v>4117.9799999999996</v>
      </c>
      <c r="I121" s="135"/>
      <c r="J121" s="136">
        <f>ROUND(I121*H121,2)</f>
        <v>0</v>
      </c>
      <c r="K121" s="137"/>
      <c r="L121" s="28"/>
      <c r="M121" s="138" t="s">
        <v>1</v>
      </c>
      <c r="N121" s="139" t="s">
        <v>36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116</v>
      </c>
      <c r="AT121" s="142" t="s">
        <v>112</v>
      </c>
      <c r="AU121" s="142" t="s">
        <v>81</v>
      </c>
      <c r="AY121" s="13" t="s">
        <v>110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3" t="s">
        <v>79</v>
      </c>
      <c r="BK121" s="143">
        <f>ROUND(I121*H121,2)</f>
        <v>0</v>
      </c>
      <c r="BL121" s="13" t="s">
        <v>116</v>
      </c>
      <c r="BM121" s="142" t="s">
        <v>117</v>
      </c>
    </row>
    <row r="122" spans="2:65" s="1" customFormat="1" ht="37.9" customHeight="1">
      <c r="B122" s="129"/>
      <c r="C122" s="130" t="s">
        <v>81</v>
      </c>
      <c r="D122" s="130" t="s">
        <v>112</v>
      </c>
      <c r="E122" s="131" t="s">
        <v>118</v>
      </c>
      <c r="F122" s="132" t="s">
        <v>119</v>
      </c>
      <c r="G122" s="133" t="s">
        <v>115</v>
      </c>
      <c r="H122" s="134">
        <v>4117.9799999999996</v>
      </c>
      <c r="I122" s="135"/>
      <c r="J122" s="136">
        <f>ROUND(I122*H122,2)</f>
        <v>0</v>
      </c>
      <c r="K122" s="137"/>
      <c r="L122" s="28"/>
      <c r="M122" s="138" t="s">
        <v>1</v>
      </c>
      <c r="N122" s="139" t="s">
        <v>36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116</v>
      </c>
      <c r="AT122" s="142" t="s">
        <v>112</v>
      </c>
      <c r="AU122" s="142" t="s">
        <v>81</v>
      </c>
      <c r="AY122" s="13" t="s">
        <v>110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3" t="s">
        <v>79</v>
      </c>
      <c r="BK122" s="143">
        <f>ROUND(I122*H122,2)</f>
        <v>0</v>
      </c>
      <c r="BL122" s="13" t="s">
        <v>116</v>
      </c>
      <c r="BM122" s="142" t="s">
        <v>120</v>
      </c>
    </row>
    <row r="123" spans="2:65" s="1" customFormat="1" ht="24.2" customHeight="1">
      <c r="B123" s="129"/>
      <c r="C123" s="130" t="s">
        <v>121</v>
      </c>
      <c r="D123" s="130" t="s">
        <v>112</v>
      </c>
      <c r="E123" s="131" t="s">
        <v>122</v>
      </c>
      <c r="F123" s="132" t="s">
        <v>123</v>
      </c>
      <c r="G123" s="133" t="s">
        <v>124</v>
      </c>
      <c r="H123" s="134">
        <v>1925.4</v>
      </c>
      <c r="I123" s="135"/>
      <c r="J123" s="136">
        <f>ROUND(I123*H123,2)</f>
        <v>0</v>
      </c>
      <c r="K123" s="137"/>
      <c r="L123" s="28"/>
      <c r="M123" s="144" t="s">
        <v>1</v>
      </c>
      <c r="N123" s="145" t="s">
        <v>36</v>
      </c>
      <c r="O123" s="146"/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42" t="s">
        <v>116</v>
      </c>
      <c r="AT123" s="142" t="s">
        <v>112</v>
      </c>
      <c r="AU123" s="142" t="s">
        <v>81</v>
      </c>
      <c r="AY123" s="13" t="s">
        <v>110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3" t="s">
        <v>79</v>
      </c>
      <c r="BK123" s="143">
        <f>ROUND(I123*H123,2)</f>
        <v>0</v>
      </c>
      <c r="BL123" s="13" t="s">
        <v>116</v>
      </c>
      <c r="BM123" s="142" t="s">
        <v>125</v>
      </c>
    </row>
    <row r="124" spans="2:65" s="1" customFormat="1" ht="6.95" customHeight="1"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28"/>
    </row>
  </sheetData>
  <autoFilter ref="C117:K123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tabSelected="1" topLeftCell="A116" workbookViewId="0">
      <selection activeCell="J114" sqref="J11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>
      <c r="B4" s="16"/>
      <c r="D4" s="17" t="s">
        <v>85</v>
      </c>
      <c r="L4" s="16"/>
      <c r="M4" s="84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88" t="str">
        <f>'Rekapitulace stavby'!K6</f>
        <v>Vltava, ř. km 228,130 - 228,455 - Hluboká nad Vltavou - odstranění nánosů</v>
      </c>
      <c r="F7" s="189"/>
      <c r="G7" s="189"/>
      <c r="H7" s="189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68" t="s">
        <v>126</v>
      </c>
      <c r="F9" s="190"/>
      <c r="G9" s="190"/>
      <c r="H9" s="19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24</v>
      </c>
      <c r="J17" s="24"/>
      <c r="L17" s="28"/>
    </row>
    <row r="18" spans="2:12" s="1" customFormat="1" ht="18" customHeight="1">
      <c r="B18" s="28"/>
      <c r="E18" s="191"/>
      <c r="F18" s="152"/>
      <c r="G18" s="152"/>
      <c r="H18" s="152"/>
      <c r="I18" s="23" t="s">
        <v>25</v>
      </c>
      <c r="J18" s="24"/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25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/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5"/>
      <c r="E27" s="157" t="s">
        <v>1</v>
      </c>
      <c r="F27" s="157"/>
      <c r="G27" s="157"/>
      <c r="H27" s="157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31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51" t="s">
        <v>35</v>
      </c>
      <c r="E33" s="23" t="s">
        <v>36</v>
      </c>
      <c r="F33" s="87">
        <f>ROUND((SUM(BE117:BE126)),  2)</f>
        <v>0</v>
      </c>
      <c r="I33" s="88">
        <v>0.21</v>
      </c>
      <c r="J33" s="87">
        <f>ROUND(((SUM(BE117:BE126))*I33),  2)</f>
        <v>0</v>
      </c>
      <c r="L33" s="28"/>
    </row>
    <row r="34" spans="2:12" s="1" customFormat="1" ht="14.45" customHeight="1">
      <c r="B34" s="28"/>
      <c r="E34" s="23" t="s">
        <v>37</v>
      </c>
      <c r="F34" s="87">
        <f>ROUND((SUM(BF117:BF126)),  2)</f>
        <v>0</v>
      </c>
      <c r="I34" s="88">
        <v>0.15</v>
      </c>
      <c r="J34" s="87">
        <f>ROUND(((SUM(BF117:BF126))*I34),  2)</f>
        <v>0</v>
      </c>
      <c r="L34" s="28"/>
    </row>
    <row r="35" spans="2:12" s="1" customFormat="1" ht="14.45" hidden="1" customHeight="1">
      <c r="B35" s="28"/>
      <c r="E35" s="23" t="s">
        <v>38</v>
      </c>
      <c r="F35" s="87">
        <f>ROUND((SUM(BG117:BG126)),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39</v>
      </c>
      <c r="F36" s="87">
        <f>ROUND((SUM(BH117:BH126)),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40</v>
      </c>
      <c r="F37" s="87">
        <f>ROUND((SUM(BI117:BI126)),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41</v>
      </c>
      <c r="E39" s="53"/>
      <c r="F39" s="53"/>
      <c r="G39" s="91" t="s">
        <v>42</v>
      </c>
      <c r="H39" s="92" t="s">
        <v>43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46</v>
      </c>
      <c r="E61" s="30"/>
      <c r="F61" s="95" t="s">
        <v>47</v>
      </c>
      <c r="G61" s="39" t="s">
        <v>46</v>
      </c>
      <c r="H61" s="30"/>
      <c r="I61" s="30"/>
      <c r="J61" s="96" t="s">
        <v>47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46</v>
      </c>
      <c r="E76" s="30"/>
      <c r="F76" s="95" t="s">
        <v>47</v>
      </c>
      <c r="G76" s="39" t="s">
        <v>46</v>
      </c>
      <c r="H76" s="30"/>
      <c r="I76" s="30"/>
      <c r="J76" s="96" t="s">
        <v>47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88" t="str">
        <f>E7</f>
        <v>Vltava, ř. km 228,130 - 228,455 - Hluboká nad Vltavou - odstranění nánosů</v>
      </c>
      <c r="F85" s="189"/>
      <c r="G85" s="189"/>
      <c r="H85" s="189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68" t="str">
        <f>E9</f>
        <v>4058b - Vedlejší rozpočtové náklady</v>
      </c>
      <c r="F87" s="190"/>
      <c r="G87" s="190"/>
      <c r="H87" s="19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 xml:space="preserve"> </v>
      </c>
      <c r="I91" s="23" t="s">
        <v>27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/>
      </c>
      <c r="I92" s="23" t="s">
        <v>29</v>
      </c>
      <c r="J92" s="26"/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91</v>
      </c>
      <c r="J96" s="62">
        <f>J117</f>
        <v>0</v>
      </c>
      <c r="L96" s="28"/>
      <c r="AU96" s="13" t="s">
        <v>92</v>
      </c>
    </row>
    <row r="97" spans="2:12" s="8" customFormat="1" ht="24.95" customHeight="1">
      <c r="B97" s="100"/>
      <c r="D97" s="101" t="s">
        <v>127</v>
      </c>
      <c r="E97" s="102"/>
      <c r="F97" s="102"/>
      <c r="G97" s="102"/>
      <c r="H97" s="102"/>
      <c r="I97" s="102"/>
      <c r="J97" s="103">
        <f>J118</f>
        <v>0</v>
      </c>
      <c r="L97" s="100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17" t="s">
        <v>95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3" t="s">
        <v>16</v>
      </c>
      <c r="L106" s="28"/>
    </row>
    <row r="107" spans="2:12" s="1" customFormat="1" ht="26.25" customHeight="1">
      <c r="B107" s="28"/>
      <c r="E107" s="188" t="str">
        <f>E7</f>
        <v>Vltava, ř. km 228,130 - 228,455 - Hluboká nad Vltavou - odstranění nánosů</v>
      </c>
      <c r="F107" s="189"/>
      <c r="G107" s="189"/>
      <c r="H107" s="189"/>
      <c r="L107" s="28"/>
    </row>
    <row r="108" spans="2:12" s="1" customFormat="1" ht="12" customHeight="1">
      <c r="B108" s="28"/>
      <c r="C108" s="23" t="s">
        <v>86</v>
      </c>
      <c r="L108" s="28"/>
    </row>
    <row r="109" spans="2:12" s="1" customFormat="1" ht="16.5" customHeight="1">
      <c r="B109" s="28"/>
      <c r="E109" s="168" t="str">
        <f>E9</f>
        <v>4058b - Vedlejší rozpočtové náklady</v>
      </c>
      <c r="F109" s="190"/>
      <c r="G109" s="190"/>
      <c r="H109" s="190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3" t="s">
        <v>20</v>
      </c>
      <c r="F111" s="21" t="str">
        <f>F12</f>
        <v xml:space="preserve"> </v>
      </c>
      <c r="I111" s="23" t="s">
        <v>22</v>
      </c>
      <c r="J111" s="48" t="str">
        <f>IF(J12="","",J12)</f>
        <v/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3" t="s">
        <v>23</v>
      </c>
      <c r="F113" s="21" t="str">
        <f>E15</f>
        <v xml:space="preserve"> </v>
      </c>
      <c r="I113" s="23" t="s">
        <v>27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3" t="s">
        <v>26</v>
      </c>
      <c r="F114" s="21" t="str">
        <f>IF(E18="","",E18)</f>
        <v/>
      </c>
      <c r="I114" s="23" t="s">
        <v>29</v>
      </c>
      <c r="J114" s="26"/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8"/>
      <c r="C116" s="109" t="s">
        <v>96</v>
      </c>
      <c r="D116" s="110" t="s">
        <v>56</v>
      </c>
      <c r="E116" s="110" t="s">
        <v>52</v>
      </c>
      <c r="F116" s="110" t="s">
        <v>53</v>
      </c>
      <c r="G116" s="110" t="s">
        <v>97</v>
      </c>
      <c r="H116" s="110" t="s">
        <v>98</v>
      </c>
      <c r="I116" s="110" t="s">
        <v>99</v>
      </c>
      <c r="J116" s="111" t="s">
        <v>90</v>
      </c>
      <c r="K116" s="112" t="s">
        <v>100</v>
      </c>
      <c r="L116" s="108"/>
      <c r="M116" s="55" t="s">
        <v>1</v>
      </c>
      <c r="N116" s="56" t="s">
        <v>35</v>
      </c>
      <c r="O116" s="56" t="s">
        <v>101</v>
      </c>
      <c r="P116" s="56" t="s">
        <v>102</v>
      </c>
      <c r="Q116" s="56" t="s">
        <v>103</v>
      </c>
      <c r="R116" s="56" t="s">
        <v>104</v>
      </c>
      <c r="S116" s="56" t="s">
        <v>105</v>
      </c>
      <c r="T116" s="57" t="s">
        <v>106</v>
      </c>
    </row>
    <row r="117" spans="2:65" s="1" customFormat="1" ht="22.9" customHeight="1">
      <c r="B117" s="28"/>
      <c r="C117" s="60" t="s">
        <v>107</v>
      </c>
      <c r="J117" s="113">
        <f>BK117</f>
        <v>0</v>
      </c>
      <c r="L117" s="28"/>
      <c r="M117" s="58"/>
      <c r="N117" s="49"/>
      <c r="O117" s="49"/>
      <c r="P117" s="114">
        <f>P118</f>
        <v>0</v>
      </c>
      <c r="Q117" s="49"/>
      <c r="R117" s="114">
        <f>R118</f>
        <v>0</v>
      </c>
      <c r="S117" s="49"/>
      <c r="T117" s="115">
        <f>T118</f>
        <v>0</v>
      </c>
      <c r="AT117" s="13" t="s">
        <v>70</v>
      </c>
      <c r="AU117" s="13" t="s">
        <v>92</v>
      </c>
      <c r="BK117" s="116">
        <f>BK118</f>
        <v>0</v>
      </c>
    </row>
    <row r="118" spans="2:65" s="11" customFormat="1" ht="25.9" customHeight="1">
      <c r="B118" s="117"/>
      <c r="D118" s="118" t="s">
        <v>70</v>
      </c>
      <c r="E118" s="119" t="s">
        <v>128</v>
      </c>
      <c r="F118" s="119" t="s">
        <v>83</v>
      </c>
      <c r="I118" s="120"/>
      <c r="J118" s="121">
        <f>BK118</f>
        <v>0</v>
      </c>
      <c r="L118" s="117"/>
      <c r="M118" s="122"/>
      <c r="P118" s="123">
        <f>SUM(P119:P126)</f>
        <v>0</v>
      </c>
      <c r="R118" s="123">
        <f>SUM(R119:R126)</f>
        <v>0</v>
      </c>
      <c r="T118" s="124">
        <f>SUM(T119:T126)</f>
        <v>0</v>
      </c>
      <c r="AR118" s="118" t="s">
        <v>129</v>
      </c>
      <c r="AT118" s="125" t="s">
        <v>70</v>
      </c>
      <c r="AU118" s="125" t="s">
        <v>71</v>
      </c>
      <c r="AY118" s="118" t="s">
        <v>110</v>
      </c>
      <c r="BK118" s="126">
        <f>SUM(BK119:BK126)</f>
        <v>0</v>
      </c>
    </row>
    <row r="119" spans="2:65" s="1" customFormat="1" ht="16.5" customHeight="1">
      <c r="B119" s="129"/>
      <c r="C119" s="130" t="s">
        <v>79</v>
      </c>
      <c r="D119" s="130" t="s">
        <v>112</v>
      </c>
      <c r="E119" s="131" t="s">
        <v>130</v>
      </c>
      <c r="F119" s="132" t="s">
        <v>131</v>
      </c>
      <c r="G119" s="133" t="s">
        <v>132</v>
      </c>
      <c r="H119" s="134">
        <v>1</v>
      </c>
      <c r="I119" s="135"/>
      <c r="J119" s="136">
        <f t="shared" ref="J119:J126" si="0">ROUND(I119*H119,2)</f>
        <v>0</v>
      </c>
      <c r="K119" s="137"/>
      <c r="L119" s="28"/>
      <c r="M119" s="138" t="s">
        <v>1</v>
      </c>
      <c r="N119" s="139" t="s">
        <v>36</v>
      </c>
      <c r="P119" s="140">
        <f t="shared" ref="P119:P126" si="1">O119*H119</f>
        <v>0</v>
      </c>
      <c r="Q119" s="140">
        <v>0</v>
      </c>
      <c r="R119" s="140">
        <f t="shared" ref="R119:R126" si="2">Q119*H119</f>
        <v>0</v>
      </c>
      <c r="S119" s="140">
        <v>0</v>
      </c>
      <c r="T119" s="141">
        <f t="shared" ref="T119:T126" si="3">S119*H119</f>
        <v>0</v>
      </c>
      <c r="AR119" s="142" t="s">
        <v>116</v>
      </c>
      <c r="AT119" s="142" t="s">
        <v>112</v>
      </c>
      <c r="AU119" s="142" t="s">
        <v>79</v>
      </c>
      <c r="AY119" s="13" t="s">
        <v>110</v>
      </c>
      <c r="BE119" s="143">
        <f t="shared" ref="BE119:BE126" si="4">IF(N119="základní",J119,0)</f>
        <v>0</v>
      </c>
      <c r="BF119" s="143">
        <f t="shared" ref="BF119:BF126" si="5">IF(N119="snížená",J119,0)</f>
        <v>0</v>
      </c>
      <c r="BG119" s="143">
        <f t="shared" ref="BG119:BG126" si="6">IF(N119="zákl. přenesená",J119,0)</f>
        <v>0</v>
      </c>
      <c r="BH119" s="143">
        <f t="shared" ref="BH119:BH126" si="7">IF(N119="sníž. přenesená",J119,0)</f>
        <v>0</v>
      </c>
      <c r="BI119" s="143">
        <f t="shared" ref="BI119:BI126" si="8">IF(N119="nulová",J119,0)</f>
        <v>0</v>
      </c>
      <c r="BJ119" s="13" t="s">
        <v>79</v>
      </c>
      <c r="BK119" s="143">
        <f t="shared" ref="BK119:BK126" si="9">ROUND(I119*H119,2)</f>
        <v>0</v>
      </c>
      <c r="BL119" s="13" t="s">
        <v>116</v>
      </c>
      <c r="BM119" s="142" t="s">
        <v>133</v>
      </c>
    </row>
    <row r="120" spans="2:65" s="1" customFormat="1" ht="21.75" customHeight="1">
      <c r="B120" s="129"/>
      <c r="C120" s="130" t="s">
        <v>81</v>
      </c>
      <c r="D120" s="130" t="s">
        <v>112</v>
      </c>
      <c r="E120" s="131" t="s">
        <v>134</v>
      </c>
      <c r="F120" s="132" t="s">
        <v>135</v>
      </c>
      <c r="G120" s="133" t="s">
        <v>132</v>
      </c>
      <c r="H120" s="134">
        <v>1</v>
      </c>
      <c r="I120" s="135"/>
      <c r="J120" s="136">
        <f t="shared" si="0"/>
        <v>0</v>
      </c>
      <c r="K120" s="137"/>
      <c r="L120" s="28"/>
      <c r="M120" s="138" t="s">
        <v>1</v>
      </c>
      <c r="N120" s="139" t="s">
        <v>36</v>
      </c>
      <c r="P120" s="140">
        <f t="shared" si="1"/>
        <v>0</v>
      </c>
      <c r="Q120" s="140">
        <v>0</v>
      </c>
      <c r="R120" s="140">
        <f t="shared" si="2"/>
        <v>0</v>
      </c>
      <c r="S120" s="140">
        <v>0</v>
      </c>
      <c r="T120" s="141">
        <f t="shared" si="3"/>
        <v>0</v>
      </c>
      <c r="AR120" s="142" t="s">
        <v>116</v>
      </c>
      <c r="AT120" s="142" t="s">
        <v>112</v>
      </c>
      <c r="AU120" s="142" t="s">
        <v>79</v>
      </c>
      <c r="AY120" s="13" t="s">
        <v>110</v>
      </c>
      <c r="BE120" s="143">
        <f t="shared" si="4"/>
        <v>0</v>
      </c>
      <c r="BF120" s="143">
        <f t="shared" si="5"/>
        <v>0</v>
      </c>
      <c r="BG120" s="143">
        <f t="shared" si="6"/>
        <v>0</v>
      </c>
      <c r="BH120" s="143">
        <f t="shared" si="7"/>
        <v>0</v>
      </c>
      <c r="BI120" s="143">
        <f t="shared" si="8"/>
        <v>0</v>
      </c>
      <c r="BJ120" s="13" t="s">
        <v>79</v>
      </c>
      <c r="BK120" s="143">
        <f t="shared" si="9"/>
        <v>0</v>
      </c>
      <c r="BL120" s="13" t="s">
        <v>116</v>
      </c>
      <c r="BM120" s="142" t="s">
        <v>136</v>
      </c>
    </row>
    <row r="121" spans="2:65" s="1" customFormat="1" ht="21.75" customHeight="1">
      <c r="B121" s="129"/>
      <c r="C121" s="130" t="s">
        <v>121</v>
      </c>
      <c r="D121" s="130" t="s">
        <v>112</v>
      </c>
      <c r="E121" s="131" t="s">
        <v>137</v>
      </c>
      <c r="F121" s="132" t="s">
        <v>138</v>
      </c>
      <c r="G121" s="133" t="s">
        <v>132</v>
      </c>
      <c r="H121" s="134">
        <v>1</v>
      </c>
      <c r="I121" s="135"/>
      <c r="J121" s="136">
        <f t="shared" si="0"/>
        <v>0</v>
      </c>
      <c r="K121" s="137"/>
      <c r="L121" s="28"/>
      <c r="M121" s="138" t="s">
        <v>1</v>
      </c>
      <c r="N121" s="139" t="s">
        <v>36</v>
      </c>
      <c r="P121" s="140">
        <f t="shared" si="1"/>
        <v>0</v>
      </c>
      <c r="Q121" s="140">
        <v>0</v>
      </c>
      <c r="R121" s="140">
        <f t="shared" si="2"/>
        <v>0</v>
      </c>
      <c r="S121" s="140">
        <v>0</v>
      </c>
      <c r="T121" s="141">
        <f t="shared" si="3"/>
        <v>0</v>
      </c>
      <c r="AR121" s="142" t="s">
        <v>116</v>
      </c>
      <c r="AT121" s="142" t="s">
        <v>112</v>
      </c>
      <c r="AU121" s="142" t="s">
        <v>79</v>
      </c>
      <c r="AY121" s="13" t="s">
        <v>110</v>
      </c>
      <c r="BE121" s="143">
        <f t="shared" si="4"/>
        <v>0</v>
      </c>
      <c r="BF121" s="143">
        <f t="shared" si="5"/>
        <v>0</v>
      </c>
      <c r="BG121" s="143">
        <f t="shared" si="6"/>
        <v>0</v>
      </c>
      <c r="BH121" s="143">
        <f t="shared" si="7"/>
        <v>0</v>
      </c>
      <c r="BI121" s="143">
        <f t="shared" si="8"/>
        <v>0</v>
      </c>
      <c r="BJ121" s="13" t="s">
        <v>79</v>
      </c>
      <c r="BK121" s="143">
        <f t="shared" si="9"/>
        <v>0</v>
      </c>
      <c r="BL121" s="13" t="s">
        <v>116</v>
      </c>
      <c r="BM121" s="142" t="s">
        <v>139</v>
      </c>
    </row>
    <row r="122" spans="2:65" s="1" customFormat="1" ht="16.5" customHeight="1">
      <c r="B122" s="129"/>
      <c r="C122" s="130" t="s">
        <v>116</v>
      </c>
      <c r="D122" s="130" t="s">
        <v>112</v>
      </c>
      <c r="E122" s="131" t="s">
        <v>140</v>
      </c>
      <c r="F122" s="132" t="s">
        <v>141</v>
      </c>
      <c r="G122" s="133" t="s">
        <v>132</v>
      </c>
      <c r="H122" s="134">
        <v>1</v>
      </c>
      <c r="I122" s="135"/>
      <c r="J122" s="136">
        <f t="shared" si="0"/>
        <v>0</v>
      </c>
      <c r="K122" s="137"/>
      <c r="L122" s="28"/>
      <c r="M122" s="138" t="s">
        <v>1</v>
      </c>
      <c r="N122" s="139" t="s">
        <v>36</v>
      </c>
      <c r="P122" s="140">
        <f t="shared" si="1"/>
        <v>0</v>
      </c>
      <c r="Q122" s="140">
        <v>0</v>
      </c>
      <c r="R122" s="140">
        <f t="shared" si="2"/>
        <v>0</v>
      </c>
      <c r="S122" s="140">
        <v>0</v>
      </c>
      <c r="T122" s="141">
        <f t="shared" si="3"/>
        <v>0</v>
      </c>
      <c r="AR122" s="142" t="s">
        <v>116</v>
      </c>
      <c r="AT122" s="142" t="s">
        <v>112</v>
      </c>
      <c r="AU122" s="142" t="s">
        <v>79</v>
      </c>
      <c r="AY122" s="13" t="s">
        <v>110</v>
      </c>
      <c r="BE122" s="143">
        <f t="shared" si="4"/>
        <v>0</v>
      </c>
      <c r="BF122" s="143">
        <f t="shared" si="5"/>
        <v>0</v>
      </c>
      <c r="BG122" s="143">
        <f t="shared" si="6"/>
        <v>0</v>
      </c>
      <c r="BH122" s="143">
        <f t="shared" si="7"/>
        <v>0</v>
      </c>
      <c r="BI122" s="143">
        <f t="shared" si="8"/>
        <v>0</v>
      </c>
      <c r="BJ122" s="13" t="s">
        <v>79</v>
      </c>
      <c r="BK122" s="143">
        <f t="shared" si="9"/>
        <v>0</v>
      </c>
      <c r="BL122" s="13" t="s">
        <v>116</v>
      </c>
      <c r="BM122" s="142" t="s">
        <v>142</v>
      </c>
    </row>
    <row r="123" spans="2:65" s="1" customFormat="1" ht="16.5" customHeight="1">
      <c r="B123" s="129"/>
      <c r="C123" s="130" t="s">
        <v>129</v>
      </c>
      <c r="D123" s="130" t="s">
        <v>112</v>
      </c>
      <c r="E123" s="131" t="s">
        <v>143</v>
      </c>
      <c r="F123" s="132" t="s">
        <v>144</v>
      </c>
      <c r="G123" s="133" t="s">
        <v>132</v>
      </c>
      <c r="H123" s="134">
        <v>1</v>
      </c>
      <c r="I123" s="135"/>
      <c r="J123" s="136">
        <f t="shared" si="0"/>
        <v>0</v>
      </c>
      <c r="K123" s="137"/>
      <c r="L123" s="28"/>
      <c r="M123" s="138" t="s">
        <v>1</v>
      </c>
      <c r="N123" s="139" t="s">
        <v>36</v>
      </c>
      <c r="P123" s="140">
        <f t="shared" si="1"/>
        <v>0</v>
      </c>
      <c r="Q123" s="140">
        <v>0</v>
      </c>
      <c r="R123" s="140">
        <f t="shared" si="2"/>
        <v>0</v>
      </c>
      <c r="S123" s="140">
        <v>0</v>
      </c>
      <c r="T123" s="141">
        <f t="shared" si="3"/>
        <v>0</v>
      </c>
      <c r="AR123" s="142" t="s">
        <v>116</v>
      </c>
      <c r="AT123" s="142" t="s">
        <v>112</v>
      </c>
      <c r="AU123" s="142" t="s">
        <v>79</v>
      </c>
      <c r="AY123" s="13" t="s">
        <v>110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3" t="s">
        <v>79</v>
      </c>
      <c r="BK123" s="143">
        <f t="shared" si="9"/>
        <v>0</v>
      </c>
      <c r="BL123" s="13" t="s">
        <v>116</v>
      </c>
      <c r="BM123" s="142" t="s">
        <v>145</v>
      </c>
    </row>
    <row r="124" spans="2:65" s="1" customFormat="1" ht="16.5" customHeight="1">
      <c r="B124" s="129"/>
      <c r="C124" s="130" t="s">
        <v>146</v>
      </c>
      <c r="D124" s="130" t="s">
        <v>112</v>
      </c>
      <c r="E124" s="131" t="s">
        <v>147</v>
      </c>
      <c r="F124" s="132" t="s">
        <v>148</v>
      </c>
      <c r="G124" s="133" t="s">
        <v>132</v>
      </c>
      <c r="H124" s="134">
        <v>1</v>
      </c>
      <c r="I124" s="135"/>
      <c r="J124" s="136">
        <f t="shared" si="0"/>
        <v>0</v>
      </c>
      <c r="K124" s="137"/>
      <c r="L124" s="28"/>
      <c r="M124" s="138" t="s">
        <v>1</v>
      </c>
      <c r="N124" s="139" t="s">
        <v>36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116</v>
      </c>
      <c r="AT124" s="142" t="s">
        <v>112</v>
      </c>
      <c r="AU124" s="142" t="s">
        <v>79</v>
      </c>
      <c r="AY124" s="13" t="s">
        <v>110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3" t="s">
        <v>79</v>
      </c>
      <c r="BK124" s="143">
        <f t="shared" si="9"/>
        <v>0</v>
      </c>
      <c r="BL124" s="13" t="s">
        <v>116</v>
      </c>
      <c r="BM124" s="142" t="s">
        <v>149</v>
      </c>
    </row>
    <row r="125" spans="2:65" s="1" customFormat="1" ht="16.5" customHeight="1">
      <c r="B125" s="129"/>
      <c r="C125" s="130" t="s">
        <v>150</v>
      </c>
      <c r="D125" s="130" t="s">
        <v>112</v>
      </c>
      <c r="E125" s="131" t="s">
        <v>151</v>
      </c>
      <c r="F125" s="132" t="s">
        <v>152</v>
      </c>
      <c r="G125" s="133" t="s">
        <v>132</v>
      </c>
      <c r="H125" s="134">
        <v>1</v>
      </c>
      <c r="I125" s="135"/>
      <c r="J125" s="136">
        <f t="shared" si="0"/>
        <v>0</v>
      </c>
      <c r="K125" s="137"/>
      <c r="L125" s="28"/>
      <c r="M125" s="138" t="s">
        <v>1</v>
      </c>
      <c r="N125" s="139" t="s">
        <v>36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116</v>
      </c>
      <c r="AT125" s="142" t="s">
        <v>112</v>
      </c>
      <c r="AU125" s="142" t="s">
        <v>79</v>
      </c>
      <c r="AY125" s="13" t="s">
        <v>110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79</v>
      </c>
      <c r="BK125" s="143">
        <f t="shared" si="9"/>
        <v>0</v>
      </c>
      <c r="BL125" s="13" t="s">
        <v>116</v>
      </c>
      <c r="BM125" s="142" t="s">
        <v>153</v>
      </c>
    </row>
    <row r="126" spans="2:65" s="1" customFormat="1" ht="16.5" customHeight="1">
      <c r="B126" s="129"/>
      <c r="C126" s="130" t="s">
        <v>154</v>
      </c>
      <c r="D126" s="130" t="s">
        <v>112</v>
      </c>
      <c r="E126" s="131" t="s">
        <v>155</v>
      </c>
      <c r="F126" s="132" t="s">
        <v>156</v>
      </c>
      <c r="G126" s="133" t="s">
        <v>132</v>
      </c>
      <c r="H126" s="134">
        <v>1</v>
      </c>
      <c r="I126" s="135"/>
      <c r="J126" s="136">
        <f t="shared" si="0"/>
        <v>0</v>
      </c>
      <c r="K126" s="137"/>
      <c r="L126" s="28"/>
      <c r="M126" s="144" t="s">
        <v>1</v>
      </c>
      <c r="N126" s="145" t="s">
        <v>36</v>
      </c>
      <c r="O126" s="146"/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AR126" s="142" t="s">
        <v>116</v>
      </c>
      <c r="AT126" s="142" t="s">
        <v>112</v>
      </c>
      <c r="AU126" s="142" t="s">
        <v>79</v>
      </c>
      <c r="AY126" s="13" t="s">
        <v>110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79</v>
      </c>
      <c r="BK126" s="143">
        <f t="shared" si="9"/>
        <v>0</v>
      </c>
      <c r="BL126" s="13" t="s">
        <v>116</v>
      </c>
      <c r="BM126" s="142" t="s">
        <v>157</v>
      </c>
    </row>
    <row r="127" spans="2:65" s="1" customFormat="1" ht="6.95" customHeight="1"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28"/>
    </row>
  </sheetData>
  <autoFilter ref="C116:K126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906581-5E92-4195-8777-EFA3DE77A2E3}"/>
</file>

<file path=customXml/itemProps2.xml><?xml version="1.0" encoding="utf-8"?>
<ds:datastoreItem xmlns:ds="http://schemas.openxmlformats.org/officeDocument/2006/customXml" ds:itemID="{9A060790-5D14-43E3-9951-906901AE38BE}"/>
</file>

<file path=customXml/itemProps3.xml><?xml version="1.0" encoding="utf-8"?>
<ds:datastoreItem xmlns:ds="http://schemas.openxmlformats.org/officeDocument/2006/customXml" ds:itemID="{8715F8F1-6B4A-4002-88A5-3414FA37C0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4058a - Hlavní objekt</vt:lpstr>
      <vt:lpstr>4058b - Vedlejší rozpočto...</vt:lpstr>
      <vt:lpstr>'4058a - Hlavní objekt'!Názvy_tisku</vt:lpstr>
      <vt:lpstr>'4058b - Vedlejší rozpočto...'!Názvy_tisku</vt:lpstr>
      <vt:lpstr>'Rekapitulace stavby'!Názvy_tisku</vt:lpstr>
      <vt:lpstr>'4058a - Hlavní objekt'!Oblast_tisku</vt:lpstr>
      <vt:lpstr>'4058b - Vedlejší rozpočto...'!Oblast_tisku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2022-09-15T07:10:06Z</dcterms:created>
  <dcterms:modified xsi:type="dcterms:W3CDTF">2022-09-15T07:11:22Z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MediaServiceImageTags">
    <vt:lpwstr/>
  </property>
</Properties>
</file>